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ontmell Magna\Desktop\Year End 2025-2026\"/>
    </mc:Choice>
  </mc:AlternateContent>
  <xr:revisionPtr revIDLastSave="0" documentId="13_ncr:1_{9CD4AD14-856A-4446-89DD-B36D61816996}" xr6:coauthVersionLast="47" xr6:coauthVersionMax="47" xr10:uidLastSave="{00000000-0000-0000-0000-000000000000}"/>
  <bookViews>
    <workbookView xWindow="-108" yWindow="-108" windowWidth="23256" windowHeight="12456" tabRatio="874" activeTab="5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definedNames>
    <definedName name="_xlnm.Print_Area" localSheetId="6">Reserves!$A$1:$H$22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0" l="1"/>
  <c r="D23" i="10"/>
  <c r="D24" i="10"/>
  <c r="C26" i="10" l="1"/>
  <c r="D14" i="10" l="1"/>
  <c r="D15" i="10"/>
  <c r="D16" i="10"/>
  <c r="D17" i="10"/>
  <c r="D18" i="10"/>
  <c r="D19" i="10"/>
  <c r="D20" i="10"/>
  <c r="D14" i="13"/>
  <c r="C14" i="13"/>
  <c r="E34" i="11"/>
  <c r="C34" i="11"/>
  <c r="C40" i="11"/>
  <c r="B40" i="11"/>
  <c r="D39" i="11"/>
  <c r="D38" i="11"/>
  <c r="D37" i="11"/>
  <c r="C13" i="13"/>
  <c r="D13" i="13"/>
  <c r="D26" i="10" l="1"/>
  <c r="D40" i="11"/>
  <c r="F18" i="14"/>
  <c r="F15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19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B26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<sst xmlns="http://schemas.openxmlformats.org/spreadsheetml/2006/main" count="160" uniqueCount="96">
  <si>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</si>
  <si>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</si>
  <si>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</si>
  <si>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</si>
  <si>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</si>
  <si>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</si>
  <si>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</si>
  <si>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</si>
  <si>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</si>
  <si>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</si>
  <si>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</si>
  <si>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</si>
  <si>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</si>
  <si>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</si>
  <si>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</si>
  <si>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</si>
  <si>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</si>
  <si>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</si>
  <si>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</si>
  <si>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</si>
  <si>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</si>
  <si>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</si>
  <si>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</si>
  <si>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</si>
  <si>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</si>
  <si>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</si>
  <si>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</si>
  <si>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</si>
  <si>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</si>
  <si>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</si>
  <si>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</si>
  <si>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</si>
  <si>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</si>
  <si>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</si>
  <si>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</si>
  <si>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</si>
  <si>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</si>
  <si>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</si>
  <si>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</si>
  <si>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</si>
  <si>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</si>
  <si>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</si>
  <si>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</si>
  <si>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</si>
  <si>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</si>
  <si>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</si>
  <si>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</si>
  <si>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</si>
  <si>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</si>
  <si>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</si>
  <si>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</si>
  <si>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</si>
  <si>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</si>
  <si>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</si>
  <si>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</si>
  <si>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</si>
  <si>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</si>
  <si>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</si>
  <si>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</si>
  <si>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</si>
  <si>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</si>
  <si>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</si>
  <si>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</si>
  <si>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Grass cutting</t>
  </si>
  <si>
    <t>Fees/Subscriptions</t>
  </si>
  <si>
    <t>Donations</t>
  </si>
  <si>
    <t>Insurance</t>
  </si>
  <si>
    <t>Hall Hire</t>
  </si>
  <si>
    <t>Training</t>
  </si>
  <si>
    <t>Website</t>
  </si>
  <si>
    <t>Highways/Env</t>
  </si>
  <si>
    <t>Neigborhood Plan</t>
  </si>
  <si>
    <t>VAT</t>
  </si>
  <si>
    <t xml:space="preserve">Other eps </t>
  </si>
  <si>
    <t>Clerks</t>
  </si>
  <si>
    <t>Community venues</t>
  </si>
  <si>
    <t>Pre-School</t>
  </si>
  <si>
    <t>Maintenance</t>
  </si>
  <si>
    <t>Elections</t>
  </si>
  <si>
    <t>Replace laptop</t>
  </si>
  <si>
    <t>General admin cost reduction</t>
  </si>
  <si>
    <t>Recoded costs</t>
  </si>
  <si>
    <t>yes</t>
  </si>
  <si>
    <t>Fees increase</t>
  </si>
  <si>
    <t>Website costs increase - domain</t>
  </si>
  <si>
    <t>VAT refund - no claim in 2025/2026</t>
  </si>
  <si>
    <t>Interest - Deposit account variation</t>
  </si>
  <si>
    <t>The sum of all current and deposit bank accounts, cash holdings and short term investments held as at 31 March - to agree with bank reconciliation.</t>
  </si>
  <si>
    <t>Way leave grant - none in 2025/2026</t>
  </si>
  <si>
    <t>Neighbourhood Planning grant - none in 2025/2026</t>
  </si>
  <si>
    <t>refund - cancelled building works - none in 2024/2025</t>
  </si>
  <si>
    <t>Clerk change - reduced hours in 2025/2026</t>
  </si>
  <si>
    <t>Increased activity in 2025/2026</t>
  </si>
  <si>
    <t>Reduced donations in 2025/2026</t>
  </si>
  <si>
    <t>Defib costs - none in 2024/2025</t>
  </si>
  <si>
    <t>No NP costs in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</si>
</sst>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9" fillId="0" borderId="0" xfId="0" applyFont="1"/>
    <xf numFmtId="44" fontId="20" fillId="0" borderId="1" xfId="0" applyNumberFormat="1" applyFont="1" applyBorder="1" applyAlignment="1">
      <alignment horizontal="left" vertical="top" shrinkToFit="1"/>
    </xf>
    <xf numFmtId="0" fontId="21" fillId="0" borderId="1" xfId="0" applyFont="1" applyBorder="1"/>
    <xf numFmtId="44" fontId="8" fillId="0" borderId="1" xfId="0" applyNumberFormat="1" applyFont="1" applyBorder="1"/>
    <xf numFmtId="44" fontId="8" fillId="2" borderId="1" xfId="0" applyNumberFormat="1" applyFont="1" applyFill="1" applyBorder="1"/>
    <xf numFmtId="44" fontId="21" fillId="0" borderId="1" xfId="0" applyNumberFormat="1" applyFont="1" applyBorder="1"/>
    <xf numFmtId="44" fontId="6" fillId="0" borderId="1" xfId="0" applyNumberFormat="1" applyFont="1" applyBorder="1"/>
    <xf numFmtId="44" fontId="6" fillId="2" borderId="1" xfId="0" applyNumberFormat="1" applyFont="1" applyFill="1" applyBorder="1"/>
    <xf numFmtId="0" fontId="5" fillId="0" borderId="1" xfId="0" applyFont="1" applyBorder="1"/>
    <xf numFmtId="44" fontId="7" fillId="0" borderId="1" xfId="0" applyNumberFormat="1" applyFont="1" applyBorder="1"/>
    <xf numFmtId="0" fontId="6" fillId="3" borderId="6" xfId="0" applyFont="1" applyFill="1" applyBorder="1" applyAlignment="1">
      <alignment horizontal="left" vertical="top" wrapText="1"/>
    </xf>
    <xf numFmtId="43" fontId="6" fillId="4" borderId="1" xfId="2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9" fontId="6" fillId="4" borderId="2" xfId="1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43" fontId="6" fillId="2" borderId="8" xfId="2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43" fontId="6" fillId="0" borderId="9" xfId="0" applyNumberFormat="1" applyFont="1" applyBorder="1" applyAlignment="1">
      <alignment horizontal="center"/>
    </xf>
    <xf numFmtId="0" fontId="6" fillId="3" borderId="4" xfId="0" applyFont="1" applyFill="1" applyBorder="1" applyAlignment="1">
      <alignment vertical="top" wrapText="1"/>
    </xf>
    <xf numFmtId="43" fontId="6" fillId="4" borderId="5" xfId="2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9" fontId="6" fillId="2" borderId="10" xfId="1" applyFont="1" applyFill="1" applyBorder="1" applyAlignment="1">
      <alignment horizontal="center" vertical="top"/>
    </xf>
    <xf numFmtId="43" fontId="6" fillId="4" borderId="8" xfId="2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9" fontId="6" fillId="4" borderId="11" xfId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6" fillId="5" borderId="13" xfId="0" applyFont="1" applyFill="1" applyBorder="1"/>
    <xf numFmtId="0" fontId="6" fillId="5" borderId="13" xfId="0" applyFont="1" applyFill="1" applyBorder="1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6" fillId="5" borderId="12" xfId="0" applyFont="1" applyFill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21" fillId="0" borderId="2" xfId="0" applyFont="1" applyBorder="1"/>
    <xf numFmtId="0" fontId="21" fillId="0" borderId="3" xfId="0" applyFont="1" applyBorder="1"/>
    <xf numFmtId="0" fontId="6" fillId="0" borderId="3" xfId="0" applyFont="1" applyBorder="1"/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opLeftCell="C5" workbookViewId="0">
      <selection activeCell="I11" sqref="I11"/>
    </sheetView>
  </sheetViews>
  <sheetFormatPr defaultColWidth="9.109375"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3" customWidth="1"/>
    <col min="10" max="10" width="23.109375" bestFit="1" customWidth="1"/>
  </cols>
  <sheetData>
    <row r="1" spans="2:10" ht="17.25" customHeight="1" x14ac:dyDescent="0.3">
      <c r="B1" s="24" t="s">
        <v>0</v>
      </c>
    </row>
    <row r="3" spans="2:10" ht="15" customHeight="1" x14ac:dyDescent="0.3">
      <c r="B3" s="88" t="s">
        <v>1</v>
      </c>
      <c r="C3" s="89"/>
      <c r="D3" s="89"/>
      <c r="E3" s="89"/>
      <c r="F3" s="89"/>
      <c r="G3" s="89"/>
      <c r="H3" s="89"/>
      <c r="I3" s="89"/>
    </row>
    <row r="4" spans="2:10" ht="15" customHeight="1" thickBot="1" x14ac:dyDescent="0.35"/>
    <row r="5" spans="2:10" ht="15" customHeight="1" x14ac:dyDescent="0.3">
      <c r="B5" s="25"/>
      <c r="C5" s="87" t="s">
        <v>2</v>
      </c>
      <c r="D5" s="87"/>
      <c r="E5" s="34"/>
      <c r="F5" s="34"/>
      <c r="G5" s="34"/>
      <c r="H5" s="34"/>
      <c r="I5" s="31" t="s">
        <v>3</v>
      </c>
      <c r="J5" s="33" t="s">
        <v>4</v>
      </c>
    </row>
    <row r="6" spans="2:10" ht="28.8" x14ac:dyDescent="0.3">
      <c r="B6" s="26"/>
      <c r="C6" s="27">
        <v>45747</v>
      </c>
      <c r="D6" s="27">
        <v>46112</v>
      </c>
      <c r="E6" s="35" t="s">
        <v>5</v>
      </c>
      <c r="F6" s="35" t="s">
        <v>6</v>
      </c>
      <c r="G6" s="35"/>
      <c r="H6" s="35"/>
      <c r="I6" s="32" t="s">
        <v>7</v>
      </c>
      <c r="J6" s="83"/>
    </row>
    <row r="7" spans="2:10" s="21" customFormat="1" ht="28.8" x14ac:dyDescent="0.3">
      <c r="B7" s="61" t="s">
        <v>8</v>
      </c>
      <c r="C7" s="62">
        <v>12106</v>
      </c>
      <c r="D7" s="62">
        <v>12922</v>
      </c>
      <c r="E7" s="63"/>
      <c r="F7" s="63"/>
      <c r="G7" s="36"/>
      <c r="H7" s="36"/>
      <c r="I7" s="79" t="s">
        <v>9</v>
      </c>
      <c r="J7" s="84"/>
    </row>
    <row r="8" spans="2:10" s="21" customFormat="1" ht="28.8" x14ac:dyDescent="0.3">
      <c r="B8" s="61" t="s">
        <v>10</v>
      </c>
      <c r="C8" s="62">
        <v>12525</v>
      </c>
      <c r="D8" s="62">
        <v>13370</v>
      </c>
      <c r="E8" s="64">
        <f>D8-C8</f>
        <v>845</v>
      </c>
      <c r="F8" s="65">
        <f>IF(AND(C8=0,D8=0),0,IF(C8=0,1,IF(D8=0,-1,(D8-C8)/C8)))</f>
        <v>6.7465069860279447E-2</v>
      </c>
      <c r="G8" s="28" t="str">
        <f>IF(E8&gt;100000,"Yes",IF(E8&lt;-100000,"Yes","No"))</f>
        <v>No</v>
      </c>
      <c r="H8" s="28" t="str">
        <f>IF(F8&gt;15%,"Yes",IF(F8&lt;-15%,"Yes","No"))</f>
        <v>No</v>
      </c>
      <c r="I8" s="79" t="s">
        <v>11</v>
      </c>
      <c r="J8" s="8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">
      <c r="B9" s="61" t="s">
        <v>12</v>
      </c>
      <c r="C9" s="62">
        <v>8125</v>
      </c>
      <c r="D9" s="62">
        <v>547</v>
      </c>
      <c r="E9" s="64">
        <f t="shared" ref="E9:E12" si="0">D9-C9</f>
        <v>-7578</v>
      </c>
      <c r="F9" s="65">
        <f t="shared" ref="F9:F12" si="1">IF(AND(C9=0,D9=0),0,IF(C9=0,1,IF(D9=0,-1,(D9-C9)/C9)))</f>
        <v>-0.93267692307692307</v>
      </c>
      <c r="G9" s="28" t="str">
        <f t="shared" ref="G9:G12" si="2">IF(E9&gt;100000,"Yes",IF(E9&lt;-100000,"Yes","No"))</f>
        <v>No</v>
      </c>
      <c r="H9" s="28" t="str">
        <f t="shared" ref="H9:H12" si="3">IF(F9&gt;15%,"Yes",IF(F9&lt;-15%,"Yes","No"))</f>
        <v>Yes</v>
      </c>
      <c r="I9" s="79" t="s">
        <v>13</v>
      </c>
      <c r="J9" s="85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2" x14ac:dyDescent="0.3">
      <c r="B10" s="66" t="s">
        <v>14</v>
      </c>
      <c r="C10" s="62">
        <v>6643</v>
      </c>
      <c r="D10" s="62">
        <v>5350</v>
      </c>
      <c r="E10" s="64">
        <f t="shared" si="0"/>
        <v>-1293</v>
      </c>
      <c r="F10" s="65">
        <f t="shared" si="1"/>
        <v>-0.19464097546289327</v>
      </c>
      <c r="G10" s="28" t="str">
        <f t="shared" si="2"/>
        <v>No</v>
      </c>
      <c r="H10" s="28" t="str">
        <f t="shared" si="3"/>
        <v>Yes</v>
      </c>
      <c r="I10" s="79" t="s">
        <v>15</v>
      </c>
      <c r="J10" s="85" t="str">
        <f t="shared" ref="J10:J12" si="4">IF(ISBLANK(C10),"Enter figures",IF(G10="Yes","Please explain within the relevant tab",IF(H10="Yes","Please explain within the relevant tab","No explanation required")))</f>
        <v>Please explain within the relevant tab</v>
      </c>
    </row>
    <row r="11" spans="2:10" ht="28.8" x14ac:dyDescent="0.3">
      <c r="B11" s="66" t="s">
        <v>16</v>
      </c>
      <c r="C11" s="62">
        <v>0</v>
      </c>
      <c r="D11" s="62">
        <v>0</v>
      </c>
      <c r="E11" s="64">
        <f t="shared" si="0"/>
        <v>0</v>
      </c>
      <c r="F11" s="65">
        <f t="shared" si="1"/>
        <v>0</v>
      </c>
      <c r="G11" s="28" t="str">
        <f t="shared" si="2"/>
        <v>No</v>
      </c>
      <c r="H11" s="28" t="str">
        <f t="shared" si="3"/>
        <v>No</v>
      </c>
      <c r="I11" s="79" t="s">
        <v>17</v>
      </c>
      <c r="J11" s="85" t="str">
        <f t="shared" si="4"/>
        <v>No explanation required</v>
      </c>
    </row>
    <row r="12" spans="2:10" ht="28.8" x14ac:dyDescent="0.3">
      <c r="B12" s="66" t="s">
        <v>18</v>
      </c>
      <c r="C12" s="62">
        <v>13191</v>
      </c>
      <c r="D12" s="62">
        <v>9055</v>
      </c>
      <c r="E12" s="64">
        <f t="shared" si="0"/>
        <v>-4136</v>
      </c>
      <c r="F12" s="65">
        <f t="shared" si="1"/>
        <v>-0.31354711545750891</v>
      </c>
      <c r="G12" s="28" t="str">
        <f t="shared" si="2"/>
        <v>No</v>
      </c>
      <c r="H12" s="28" t="str">
        <f t="shared" si="3"/>
        <v>Yes</v>
      </c>
      <c r="I12" s="79" t="s">
        <v>19</v>
      </c>
      <c r="J12" s="85" t="str">
        <f t="shared" si="4"/>
        <v>Please explain within the relevant tab</v>
      </c>
    </row>
    <row r="13" spans="2:10" ht="38.25" customHeight="1" thickBot="1" x14ac:dyDescent="0.35">
      <c r="B13" s="67" t="s">
        <v>20</v>
      </c>
      <c r="C13" s="68">
        <f>C7+C8+C9-C10-C11-C12</f>
        <v>12922</v>
      </c>
      <c r="D13" s="68">
        <f>D7+D8+D9-D10-D11-D12</f>
        <v>12434</v>
      </c>
      <c r="E13" s="69"/>
      <c r="F13" s="69"/>
      <c r="G13" s="37"/>
      <c r="H13" s="37"/>
      <c r="I13" s="80" t="s">
        <v>21</v>
      </c>
      <c r="J13" s="85" t="s">
        <v>22</v>
      </c>
    </row>
    <row r="14" spans="2:10" ht="15" thickBot="1" x14ac:dyDescent="0.35">
      <c r="B14" s="70" t="s">
        <v>23</v>
      </c>
      <c r="C14" s="71">
        <f>C7+C8+C9-C10-C11-C12</f>
        <v>12922</v>
      </c>
      <c r="D14" s="71">
        <f>D7+D8+D9-D10-D11-D12</f>
        <v>12434</v>
      </c>
      <c r="E14" s="70"/>
      <c r="F14" s="70"/>
      <c r="G14" s="38"/>
      <c r="H14" s="38"/>
      <c r="I14" s="81"/>
      <c r="J14" s="85"/>
    </row>
    <row r="15" spans="2:10" ht="28.8" x14ac:dyDescent="0.3">
      <c r="B15" s="72" t="s">
        <v>24</v>
      </c>
      <c r="C15" s="73">
        <v>12922</v>
      </c>
      <c r="D15" s="73">
        <v>12434</v>
      </c>
      <c r="E15" s="74"/>
      <c r="F15" s="75"/>
      <c r="G15" s="39"/>
      <c r="H15" s="39"/>
      <c r="I15" s="82" t="s">
        <v>87</v>
      </c>
      <c r="J15" s="86"/>
    </row>
    <row r="16" spans="2:10" ht="28.8" x14ac:dyDescent="0.3">
      <c r="B16" s="66" t="s">
        <v>25</v>
      </c>
      <c r="C16" s="62">
        <v>65296</v>
      </c>
      <c r="D16" s="62">
        <v>68736</v>
      </c>
      <c r="E16" s="64">
        <f>D16-C16</f>
        <v>3440</v>
      </c>
      <c r="F16" s="65">
        <f t="shared" ref="F16:F17" si="5">IF(AND(C16=0,D16=0),0,IF(C16=0,1,IF(D16=0,-1,(D16-C16)/C16)))</f>
        <v>5.2683165890713063E-2</v>
      </c>
      <c r="G16" s="28" t="str">
        <f t="shared" ref="G16:G17" si="6">IF(E16&gt;100000,"Yes",IF(E16&lt;-100000,"Yes","No"))</f>
        <v>No</v>
      </c>
      <c r="H16" s="28" t="str">
        <f t="shared" ref="H16:H17" si="7">IF(F16&gt;15%,"Yes",IF(F16&lt;-15%,"Yes","No"))</f>
        <v>No</v>
      </c>
      <c r="I16" s="79" t="s">
        <v>26</v>
      </c>
      <c r="J16" s="85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67" t="s">
        <v>27</v>
      </c>
      <c r="C17" s="76">
        <v>0</v>
      </c>
      <c r="D17" s="76">
        <v>0</v>
      </c>
      <c r="E17" s="77">
        <f>D17-C17</f>
        <v>0</v>
      </c>
      <c r="F17" s="78">
        <f t="shared" si="5"/>
        <v>0</v>
      </c>
      <c r="G17" s="29" t="str">
        <f t="shared" si="6"/>
        <v>No</v>
      </c>
      <c r="H17" s="29" t="str">
        <f t="shared" si="7"/>
        <v>No</v>
      </c>
      <c r="I17" s="80" t="s">
        <v>28</v>
      </c>
      <c r="J17" s="8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5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opLeftCell="A7" workbookViewId="0">
      <selection activeCell="B11" sqref="B11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29</v>
      </c>
    </row>
    <row r="3" spans="2:6" x14ac:dyDescent="0.3">
      <c r="B3" s="8"/>
    </row>
    <row r="4" spans="2:6" x14ac:dyDescent="0.3">
      <c r="B4">
        <v>2025</v>
      </c>
      <c r="C4" s="30">
        <f>'Accounting Statement'!C8</f>
        <v>12525</v>
      </c>
      <c r="D4">
        <v>2026</v>
      </c>
      <c r="E4" s="30">
        <f>'Accounting Statement'!D8</f>
        <v>13370</v>
      </c>
    </row>
    <row r="6" spans="2:6" x14ac:dyDescent="0.3">
      <c r="D6" t="s">
        <v>30</v>
      </c>
      <c r="E6" s="1">
        <f>E4-C4</f>
        <v>845</v>
      </c>
    </row>
    <row r="7" spans="2:6" x14ac:dyDescent="0.3">
      <c r="D7" t="s">
        <v>31</v>
      </c>
      <c r="E7" s="6">
        <f>IF(AND(C4=0,E4=0),0,IF(C4=0,1,IF(E4=0,-1,(E4-C4)/C4)))</f>
        <v>6.7465069860279447E-2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32</v>
      </c>
    </row>
    <row r="10" spans="2:6" x14ac:dyDescent="0.3">
      <c r="B10" s="8"/>
    </row>
    <row r="11" spans="2:6" s="3" customFormat="1" ht="27.6" x14ac:dyDescent="0.3">
      <c r="B11" s="4" t="s">
        <v>33</v>
      </c>
      <c r="C11" s="4" t="s">
        <v>34</v>
      </c>
      <c r="D11" s="5" t="s">
        <v>30</v>
      </c>
      <c r="E11" s="92" t="s">
        <v>35</v>
      </c>
      <c r="F11" s="93"/>
    </row>
    <row r="12" spans="2:6" s="11" customFormat="1" x14ac:dyDescent="0.3">
      <c r="B12" s="12"/>
      <c r="C12" s="12"/>
      <c r="D12" s="13">
        <f t="shared" ref="D12:D25" si="0">C12-B12</f>
        <v>0</v>
      </c>
      <c r="E12" s="90"/>
      <c r="F12" s="91"/>
    </row>
    <row r="13" spans="2:6" s="11" customFormat="1" x14ac:dyDescent="0.3">
      <c r="B13" s="12"/>
      <c r="C13" s="12"/>
      <c r="D13" s="13">
        <f t="shared" si="0"/>
        <v>0</v>
      </c>
      <c r="E13" s="90"/>
      <c r="F13" s="91"/>
    </row>
    <row r="14" spans="2:6" s="11" customFormat="1" x14ac:dyDescent="0.3">
      <c r="B14" s="12"/>
      <c r="C14" s="12"/>
      <c r="D14" s="13">
        <f t="shared" si="0"/>
        <v>0</v>
      </c>
      <c r="E14" s="90"/>
      <c r="F14" s="91"/>
    </row>
    <row r="15" spans="2:6" s="11" customFormat="1" x14ac:dyDescent="0.3">
      <c r="B15" s="12"/>
      <c r="C15" s="12"/>
      <c r="D15" s="13">
        <f t="shared" si="0"/>
        <v>0</v>
      </c>
      <c r="E15" s="90"/>
      <c r="F15" s="91"/>
    </row>
    <row r="16" spans="2:6" s="11" customFormat="1" x14ac:dyDescent="0.3">
      <c r="B16" s="12"/>
      <c r="C16" s="12"/>
      <c r="D16" s="13">
        <f t="shared" si="0"/>
        <v>0</v>
      </c>
      <c r="E16" s="90"/>
      <c r="F16" s="91"/>
    </row>
    <row r="17" spans="1:8" s="11" customFormat="1" x14ac:dyDescent="0.3">
      <c r="B17" s="12"/>
      <c r="C17" s="12"/>
      <c r="D17" s="13">
        <f t="shared" si="0"/>
        <v>0</v>
      </c>
      <c r="E17" s="90"/>
      <c r="F17" s="91"/>
    </row>
    <row r="18" spans="1:8" s="11" customFormat="1" x14ac:dyDescent="0.3">
      <c r="B18" s="12"/>
      <c r="C18" s="12"/>
      <c r="D18" s="13">
        <f t="shared" si="0"/>
        <v>0</v>
      </c>
      <c r="E18" s="90"/>
      <c r="F18" s="91"/>
    </row>
    <row r="19" spans="1:8" s="11" customFormat="1" x14ac:dyDescent="0.3">
      <c r="B19" s="12"/>
      <c r="C19" s="12"/>
      <c r="D19" s="13">
        <f t="shared" si="0"/>
        <v>0</v>
      </c>
      <c r="E19" s="90"/>
      <c r="F19" s="91"/>
    </row>
    <row r="20" spans="1:8" s="11" customFormat="1" x14ac:dyDescent="0.3">
      <c r="B20" s="12"/>
      <c r="C20" s="12"/>
      <c r="D20" s="13">
        <f t="shared" si="0"/>
        <v>0</v>
      </c>
      <c r="E20" s="90"/>
      <c r="F20" s="91"/>
    </row>
    <row r="21" spans="1:8" s="11" customFormat="1" x14ac:dyDescent="0.3">
      <c r="B21" s="12"/>
      <c r="C21" s="12"/>
      <c r="D21" s="13">
        <f t="shared" si="0"/>
        <v>0</v>
      </c>
      <c r="E21" s="90"/>
      <c r="F21" s="91"/>
    </row>
    <row r="22" spans="1:8" s="11" customFormat="1" x14ac:dyDescent="0.3">
      <c r="B22" s="12"/>
      <c r="C22" s="12"/>
      <c r="D22" s="13">
        <f t="shared" si="0"/>
        <v>0</v>
      </c>
      <c r="E22" s="90"/>
      <c r="F22" s="91"/>
    </row>
    <row r="23" spans="1:8" s="11" customFormat="1" x14ac:dyDescent="0.3">
      <c r="B23" s="12"/>
      <c r="C23" s="12"/>
      <c r="D23" s="13">
        <f t="shared" si="0"/>
        <v>0</v>
      </c>
      <c r="E23" s="90"/>
      <c r="F23" s="91"/>
    </row>
    <row r="24" spans="1:8" s="11" customFormat="1" x14ac:dyDescent="0.3">
      <c r="B24" s="12"/>
      <c r="C24" s="12"/>
      <c r="D24" s="13">
        <f t="shared" si="0"/>
        <v>0</v>
      </c>
      <c r="E24" s="90"/>
      <c r="F24" s="91"/>
    </row>
    <row r="25" spans="1:8" s="11" customFormat="1" x14ac:dyDescent="0.3">
      <c r="B25" s="12"/>
      <c r="C25" s="12"/>
      <c r="D25" s="13">
        <f t="shared" si="0"/>
        <v>0</v>
      </c>
      <c r="E25" s="90"/>
      <c r="F25" s="91"/>
    </row>
    <row r="26" spans="1:8" x14ac:dyDescent="0.3">
      <c r="A26" s="9" t="s">
        <v>36</v>
      </c>
      <c r="B26" s="10">
        <f>SUM(B12:B25)</f>
        <v>0</v>
      </c>
      <c r="C26" s="10">
        <f>SUM(C12:C25)</f>
        <v>0</v>
      </c>
      <c r="D26" s="10">
        <f>SUM(D12:D25)</f>
        <v>0</v>
      </c>
      <c r="E26" s="94"/>
      <c r="F26" s="91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37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topLeftCell="A10" workbookViewId="0">
      <selection activeCell="F36" sqref="F36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1.10937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38</v>
      </c>
    </row>
    <row r="3" spans="1:7" x14ac:dyDescent="0.3">
      <c r="B3" s="8"/>
    </row>
    <row r="4" spans="1:7" x14ac:dyDescent="0.3">
      <c r="B4">
        <v>2025</v>
      </c>
      <c r="C4" s="30">
        <f>'Accounting Statement'!C9</f>
        <v>8125</v>
      </c>
      <c r="D4">
        <v>2026</v>
      </c>
      <c r="E4" s="30">
        <f>'Accounting Statement'!D9</f>
        <v>547</v>
      </c>
    </row>
    <row r="6" spans="1:7" x14ac:dyDescent="0.3">
      <c r="D6" t="s">
        <v>30</v>
      </c>
      <c r="E6" s="1">
        <f>E4-C4</f>
        <v>-7578</v>
      </c>
    </row>
    <row r="7" spans="1:7" x14ac:dyDescent="0.3">
      <c r="D7" t="s">
        <v>31</v>
      </c>
      <c r="E7" s="6">
        <f>IF(AND(C4=0,E4=0),0,IF(C4=0,1,IF(E4=0,-1,(E4-C4)/C4)))</f>
        <v>-0.93267692307692307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32</v>
      </c>
    </row>
    <row r="10" spans="1:7" x14ac:dyDescent="0.3">
      <c r="B10" s="51" t="s">
        <v>39</v>
      </c>
    </row>
    <row r="11" spans="1:7" x14ac:dyDescent="0.3">
      <c r="B11" s="51" t="s">
        <v>40</v>
      </c>
    </row>
    <row r="12" spans="1:7" x14ac:dyDescent="0.3">
      <c r="B12" s="51"/>
    </row>
    <row r="13" spans="1:7" x14ac:dyDescent="0.3">
      <c r="B13" s="8"/>
    </row>
    <row r="14" spans="1:7" s="3" customFormat="1" ht="27.6" x14ac:dyDescent="0.3">
      <c r="B14" s="4" t="s">
        <v>33</v>
      </c>
      <c r="C14" s="4" t="s">
        <v>34</v>
      </c>
      <c r="D14" s="5" t="s">
        <v>30</v>
      </c>
      <c r="E14" s="92" t="s">
        <v>35</v>
      </c>
      <c r="F14" s="93"/>
    </row>
    <row r="15" spans="1:7" s="17" customFormat="1" x14ac:dyDescent="0.3">
      <c r="A15" s="16"/>
      <c r="B15" s="54">
        <v>138</v>
      </c>
      <c r="C15" s="54">
        <v>75</v>
      </c>
      <c r="D15" s="55">
        <f>C15-B15</f>
        <v>-63</v>
      </c>
      <c r="E15" s="95" t="s">
        <v>86</v>
      </c>
      <c r="F15" s="96"/>
      <c r="G15" s="16"/>
    </row>
    <row r="16" spans="1:7" s="11" customFormat="1" x14ac:dyDescent="0.3">
      <c r="B16" s="56">
        <v>0</v>
      </c>
      <c r="C16" s="56">
        <v>472</v>
      </c>
      <c r="D16" s="55">
        <f t="shared" ref="D16:D29" si="0">C16-B16</f>
        <v>472</v>
      </c>
      <c r="E16" s="95" t="s">
        <v>90</v>
      </c>
      <c r="F16" s="97"/>
    </row>
    <row r="17" spans="1:8" s="11" customFormat="1" x14ac:dyDescent="0.3">
      <c r="B17" s="56">
        <v>1101.1300000000001</v>
      </c>
      <c r="C17" s="56"/>
      <c r="D17" s="55">
        <f t="shared" si="0"/>
        <v>-1101.1300000000001</v>
      </c>
      <c r="E17" s="95" t="s">
        <v>85</v>
      </c>
      <c r="F17" s="97"/>
    </row>
    <row r="18" spans="1:8" s="11" customFormat="1" x14ac:dyDescent="0.3">
      <c r="B18" s="56">
        <v>200</v>
      </c>
      <c r="C18" s="56"/>
      <c r="D18" s="55">
        <f t="shared" si="0"/>
        <v>-200</v>
      </c>
      <c r="E18" s="95" t="s">
        <v>88</v>
      </c>
      <c r="F18" s="97"/>
    </row>
    <row r="19" spans="1:8" s="11" customFormat="1" x14ac:dyDescent="0.3">
      <c r="B19" s="56">
        <v>6685</v>
      </c>
      <c r="C19" s="56"/>
      <c r="D19" s="55">
        <f t="shared" si="0"/>
        <v>-6685</v>
      </c>
      <c r="E19" s="95" t="s">
        <v>89</v>
      </c>
      <c r="F19" s="97"/>
    </row>
    <row r="20" spans="1:8" s="11" customFormat="1" x14ac:dyDescent="0.3">
      <c r="B20" s="60"/>
      <c r="C20" s="60"/>
      <c r="D20" s="55">
        <f t="shared" si="0"/>
        <v>0</v>
      </c>
      <c r="E20" s="90"/>
      <c r="F20" s="91"/>
    </row>
    <row r="21" spans="1:8" s="11" customFormat="1" x14ac:dyDescent="0.3">
      <c r="B21" s="60"/>
      <c r="C21" s="60"/>
      <c r="D21" s="55">
        <f t="shared" si="0"/>
        <v>0</v>
      </c>
      <c r="E21" s="90"/>
      <c r="F21" s="91"/>
    </row>
    <row r="22" spans="1:8" s="11" customFormat="1" x14ac:dyDescent="0.3">
      <c r="B22" s="60"/>
      <c r="C22" s="60"/>
      <c r="D22" s="55">
        <f t="shared" si="0"/>
        <v>0</v>
      </c>
      <c r="E22" s="90"/>
      <c r="F22" s="91"/>
    </row>
    <row r="23" spans="1:8" s="11" customFormat="1" x14ac:dyDescent="0.3">
      <c r="B23" s="60"/>
      <c r="C23" s="60"/>
      <c r="D23" s="55">
        <f t="shared" si="0"/>
        <v>0</v>
      </c>
      <c r="E23" s="90"/>
      <c r="F23" s="91"/>
    </row>
    <row r="24" spans="1:8" s="11" customFormat="1" x14ac:dyDescent="0.3">
      <c r="B24" s="60"/>
      <c r="C24" s="60"/>
      <c r="D24" s="55">
        <f t="shared" si="0"/>
        <v>0</v>
      </c>
      <c r="E24" s="90"/>
      <c r="F24" s="91"/>
    </row>
    <row r="25" spans="1:8" s="11" customFormat="1" x14ac:dyDescent="0.3">
      <c r="B25" s="60"/>
      <c r="C25" s="60"/>
      <c r="D25" s="55">
        <f t="shared" si="0"/>
        <v>0</v>
      </c>
      <c r="E25" s="90"/>
      <c r="F25" s="91"/>
    </row>
    <row r="26" spans="1:8" s="11" customFormat="1" x14ac:dyDescent="0.3">
      <c r="B26" s="60"/>
      <c r="C26" s="60"/>
      <c r="D26" s="55">
        <f t="shared" si="0"/>
        <v>0</v>
      </c>
      <c r="E26" s="90"/>
      <c r="F26" s="91"/>
    </row>
    <row r="27" spans="1:8" s="11" customFormat="1" x14ac:dyDescent="0.3">
      <c r="B27" s="60"/>
      <c r="C27" s="60"/>
      <c r="D27" s="55">
        <f t="shared" si="0"/>
        <v>0</v>
      </c>
      <c r="E27" s="90"/>
      <c r="F27" s="91"/>
    </row>
    <row r="28" spans="1:8" s="11" customFormat="1" x14ac:dyDescent="0.3">
      <c r="B28" s="60"/>
      <c r="C28" s="60"/>
      <c r="D28" s="55">
        <f t="shared" si="0"/>
        <v>0</v>
      </c>
      <c r="E28" s="90"/>
      <c r="F28" s="91"/>
    </row>
    <row r="29" spans="1:8" s="11" customFormat="1" x14ac:dyDescent="0.3">
      <c r="B29" s="60"/>
      <c r="C29" s="60"/>
      <c r="D29" s="55">
        <f t="shared" si="0"/>
        <v>0</v>
      </c>
      <c r="E29" s="90"/>
      <c r="F29" s="91"/>
    </row>
    <row r="30" spans="1:8" x14ac:dyDescent="0.3">
      <c r="A30" s="9" t="s">
        <v>36</v>
      </c>
      <c r="B30" s="57">
        <f>SUM(B15:B29)</f>
        <v>8124.13</v>
      </c>
      <c r="C30" s="57">
        <f>SUM(C15:C29)</f>
        <v>547</v>
      </c>
      <c r="D30" s="58">
        <f>SUM(D15:D29)</f>
        <v>-7577.13</v>
      </c>
      <c r="E30" s="94"/>
      <c r="F30" s="91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37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98" orientation="landscape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E17" sqref="E17:F17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41</v>
      </c>
    </row>
    <row r="3" spans="1:7" x14ac:dyDescent="0.3">
      <c r="B3" s="8"/>
    </row>
    <row r="4" spans="1:7" x14ac:dyDescent="0.3">
      <c r="B4">
        <v>2025</v>
      </c>
      <c r="C4" s="30">
        <f>'Accounting Statement'!C10</f>
        <v>6643</v>
      </c>
      <c r="D4">
        <v>2026</v>
      </c>
      <c r="E4" s="30">
        <f>'Accounting Statement'!D10</f>
        <v>5350</v>
      </c>
    </row>
    <row r="6" spans="1:7" x14ac:dyDescent="0.3">
      <c r="D6" t="s">
        <v>30</v>
      </c>
      <c r="E6" s="1">
        <f>E4-C4</f>
        <v>-1293</v>
      </c>
    </row>
    <row r="7" spans="1:7" x14ac:dyDescent="0.3">
      <c r="D7" t="s">
        <v>31</v>
      </c>
      <c r="E7" s="6">
        <f>IF(AND(C4=0,E4=0),0,IF(C4=0,1,IF(E4=0,-1,(E4-C4)/C4)))</f>
        <v>-0.19464097546289327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32</v>
      </c>
    </row>
    <row r="10" spans="1:7" x14ac:dyDescent="0.3">
      <c r="B10" s="51" t="s">
        <v>42</v>
      </c>
    </row>
    <row r="11" spans="1:7" x14ac:dyDescent="0.3">
      <c r="B11" s="8"/>
    </row>
    <row r="12" spans="1:7" s="3" customFormat="1" ht="27.6" x14ac:dyDescent="0.3">
      <c r="B12" s="4" t="s">
        <v>33</v>
      </c>
      <c r="C12" s="4" t="s">
        <v>34</v>
      </c>
      <c r="D12" s="5" t="s">
        <v>30</v>
      </c>
      <c r="E12" s="92" t="s">
        <v>35</v>
      </c>
      <c r="F12" s="93"/>
    </row>
    <row r="13" spans="1:7" s="17" customFormat="1" x14ac:dyDescent="0.3">
      <c r="A13" s="16"/>
      <c r="B13" s="13">
        <v>6643</v>
      </c>
      <c r="C13" s="13">
        <v>5350</v>
      </c>
      <c r="D13" s="13">
        <f>C13-B13</f>
        <v>-1293</v>
      </c>
      <c r="E13" s="98" t="s">
        <v>91</v>
      </c>
      <c r="F13" s="99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90"/>
      <c r="F14" s="91"/>
    </row>
    <row r="15" spans="1:7" s="11" customFormat="1" x14ac:dyDescent="0.3">
      <c r="B15" s="12"/>
      <c r="C15" s="12"/>
      <c r="D15" s="13">
        <f t="shared" si="0"/>
        <v>0</v>
      </c>
      <c r="E15" s="90"/>
      <c r="F15" s="91"/>
    </row>
    <row r="16" spans="1:7" s="11" customFormat="1" x14ac:dyDescent="0.3">
      <c r="B16" s="12"/>
      <c r="C16" s="12"/>
      <c r="D16" s="13">
        <f t="shared" si="0"/>
        <v>0</v>
      </c>
      <c r="E16" s="90"/>
      <c r="F16" s="91"/>
    </row>
    <row r="17" spans="1:8" s="11" customFormat="1" x14ac:dyDescent="0.3">
      <c r="B17" s="12"/>
      <c r="C17" s="12"/>
      <c r="D17" s="13">
        <f t="shared" si="0"/>
        <v>0</v>
      </c>
      <c r="E17" s="90"/>
      <c r="F17" s="91"/>
    </row>
    <row r="18" spans="1:8" s="11" customFormat="1" x14ac:dyDescent="0.3">
      <c r="B18" s="12"/>
      <c r="C18" s="12"/>
      <c r="D18" s="13">
        <f t="shared" si="0"/>
        <v>0</v>
      </c>
      <c r="E18" s="90"/>
      <c r="F18" s="91"/>
    </row>
    <row r="19" spans="1:8" s="11" customFormat="1" x14ac:dyDescent="0.3">
      <c r="B19" s="12"/>
      <c r="C19" s="12"/>
      <c r="D19" s="13">
        <f t="shared" si="0"/>
        <v>0</v>
      </c>
      <c r="E19" s="90"/>
      <c r="F19" s="91"/>
    </row>
    <row r="20" spans="1:8" s="11" customFormat="1" x14ac:dyDescent="0.3">
      <c r="B20" s="12"/>
      <c r="C20" s="12"/>
      <c r="D20" s="13">
        <f t="shared" si="0"/>
        <v>0</v>
      </c>
      <c r="E20" s="90"/>
      <c r="F20" s="91"/>
    </row>
    <row r="21" spans="1:8" s="11" customFormat="1" x14ac:dyDescent="0.3">
      <c r="B21" s="12"/>
      <c r="C21" s="12"/>
      <c r="D21" s="13">
        <f t="shared" si="0"/>
        <v>0</v>
      </c>
      <c r="E21" s="90"/>
      <c r="F21" s="91"/>
    </row>
    <row r="22" spans="1:8" s="11" customFormat="1" x14ac:dyDescent="0.3">
      <c r="B22" s="12"/>
      <c r="C22" s="12"/>
      <c r="D22" s="13">
        <f t="shared" si="0"/>
        <v>0</v>
      </c>
      <c r="E22" s="90"/>
      <c r="F22" s="91"/>
    </row>
    <row r="23" spans="1:8" s="11" customFormat="1" x14ac:dyDescent="0.3">
      <c r="B23" s="12"/>
      <c r="C23" s="12"/>
      <c r="D23" s="13">
        <f t="shared" si="0"/>
        <v>0</v>
      </c>
      <c r="E23" s="90"/>
      <c r="F23" s="91"/>
    </row>
    <row r="24" spans="1:8" s="11" customFormat="1" x14ac:dyDescent="0.3">
      <c r="B24" s="12"/>
      <c r="C24" s="12"/>
      <c r="D24" s="13">
        <f t="shared" si="0"/>
        <v>0</v>
      </c>
      <c r="E24" s="90"/>
      <c r="F24" s="91"/>
    </row>
    <row r="25" spans="1:8" s="11" customFormat="1" x14ac:dyDescent="0.3">
      <c r="B25" s="12"/>
      <c r="C25" s="12"/>
      <c r="D25" s="13">
        <f t="shared" si="0"/>
        <v>0</v>
      </c>
      <c r="E25" s="90"/>
      <c r="F25" s="91"/>
    </row>
    <row r="26" spans="1:8" s="11" customFormat="1" x14ac:dyDescent="0.3">
      <c r="B26" s="12"/>
      <c r="C26" s="12"/>
      <c r="D26" s="13">
        <f t="shared" si="0"/>
        <v>0</v>
      </c>
      <c r="E26" s="90"/>
      <c r="F26" s="91"/>
    </row>
    <row r="27" spans="1:8" s="11" customFormat="1" x14ac:dyDescent="0.3">
      <c r="B27" s="12"/>
      <c r="C27" s="12"/>
      <c r="D27" s="13">
        <f t="shared" si="0"/>
        <v>0</v>
      </c>
      <c r="E27" s="90"/>
      <c r="F27" s="91"/>
    </row>
    <row r="28" spans="1:8" x14ac:dyDescent="0.3">
      <c r="A28" s="9" t="s">
        <v>36</v>
      </c>
      <c r="B28" s="10">
        <f>SUM(B13:B27)</f>
        <v>6643</v>
      </c>
      <c r="C28" s="10">
        <f>SUM(C13:C27)</f>
        <v>5350</v>
      </c>
      <c r="D28" s="10">
        <f>SUM(D13:D27)</f>
        <v>-1293</v>
      </c>
      <c r="E28" s="94"/>
      <c r="F28" s="91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37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2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43</v>
      </c>
    </row>
    <row r="3" spans="1:7" x14ac:dyDescent="0.3">
      <c r="B3" s="8"/>
    </row>
    <row r="4" spans="1:7" x14ac:dyDescent="0.3">
      <c r="B4">
        <v>2025</v>
      </c>
      <c r="C4" s="30">
        <f>'Accounting Statement'!C11</f>
        <v>0</v>
      </c>
      <c r="D4">
        <v>2026</v>
      </c>
      <c r="E4" s="30">
        <f>'Accounting Statement'!D11</f>
        <v>0</v>
      </c>
    </row>
    <row r="6" spans="1:7" x14ac:dyDescent="0.3">
      <c r="D6" t="s">
        <v>30</v>
      </c>
      <c r="E6" s="1">
        <f>E4-C4</f>
        <v>0</v>
      </c>
    </row>
    <row r="7" spans="1:7" x14ac:dyDescent="0.3">
      <c r="D7" t="s">
        <v>31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32</v>
      </c>
    </row>
    <row r="10" spans="1:7" x14ac:dyDescent="0.3">
      <c r="B10" s="8"/>
    </row>
    <row r="11" spans="1:7" s="3" customFormat="1" ht="27.6" x14ac:dyDescent="0.3">
      <c r="B11" s="4" t="s">
        <v>33</v>
      </c>
      <c r="C11" s="4" t="s">
        <v>34</v>
      </c>
      <c r="D11" s="5" t="s">
        <v>30</v>
      </c>
      <c r="E11" s="92" t="s">
        <v>35</v>
      </c>
      <c r="F11" s="93"/>
    </row>
    <row r="12" spans="1:7" s="17" customFormat="1" x14ac:dyDescent="0.3">
      <c r="A12" s="16"/>
      <c r="B12" s="13"/>
      <c r="C12" s="13"/>
      <c r="D12" s="13">
        <f>C12-B12</f>
        <v>0</v>
      </c>
      <c r="E12" s="98"/>
      <c r="F12" s="99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90"/>
      <c r="F13" s="91"/>
    </row>
    <row r="14" spans="1:7" s="11" customFormat="1" x14ac:dyDescent="0.3">
      <c r="B14" s="12"/>
      <c r="C14" s="12"/>
      <c r="D14" s="13">
        <f t="shared" si="0"/>
        <v>0</v>
      </c>
      <c r="E14" s="90"/>
      <c r="F14" s="91"/>
    </row>
    <row r="15" spans="1:7" s="11" customFormat="1" x14ac:dyDescent="0.3">
      <c r="B15" s="12"/>
      <c r="C15" s="12"/>
      <c r="D15" s="13">
        <f t="shared" si="0"/>
        <v>0</v>
      </c>
      <c r="E15" s="90"/>
      <c r="F15" s="91"/>
    </row>
    <row r="16" spans="1:7" s="11" customFormat="1" x14ac:dyDescent="0.3">
      <c r="B16" s="12"/>
      <c r="C16" s="12"/>
      <c r="D16" s="13">
        <f t="shared" si="0"/>
        <v>0</v>
      </c>
      <c r="E16" s="90"/>
      <c r="F16" s="91"/>
    </row>
    <row r="17" spans="1:8" s="11" customFormat="1" x14ac:dyDescent="0.3">
      <c r="B17" s="12"/>
      <c r="C17" s="12"/>
      <c r="D17" s="13">
        <f t="shared" si="0"/>
        <v>0</v>
      </c>
      <c r="E17" s="90"/>
      <c r="F17" s="91"/>
    </row>
    <row r="18" spans="1:8" s="11" customFormat="1" x14ac:dyDescent="0.3">
      <c r="B18" s="12"/>
      <c r="C18" s="12"/>
      <c r="D18" s="13">
        <f t="shared" si="0"/>
        <v>0</v>
      </c>
      <c r="E18" s="90"/>
      <c r="F18" s="91"/>
    </row>
    <row r="19" spans="1:8" s="11" customFormat="1" x14ac:dyDescent="0.3">
      <c r="B19" s="12"/>
      <c r="C19" s="12"/>
      <c r="D19" s="13">
        <f t="shared" si="0"/>
        <v>0</v>
      </c>
      <c r="E19" s="90"/>
      <c r="F19" s="91"/>
    </row>
    <row r="20" spans="1:8" s="11" customFormat="1" x14ac:dyDescent="0.3">
      <c r="B20" s="12"/>
      <c r="C20" s="12"/>
      <c r="D20" s="13">
        <f t="shared" si="0"/>
        <v>0</v>
      </c>
      <c r="E20" s="90"/>
      <c r="F20" s="91"/>
    </row>
    <row r="21" spans="1:8" s="11" customFormat="1" x14ac:dyDescent="0.3">
      <c r="B21" s="12"/>
      <c r="C21" s="12"/>
      <c r="D21" s="13">
        <f t="shared" si="0"/>
        <v>0</v>
      </c>
      <c r="E21" s="90"/>
      <c r="F21" s="91"/>
    </row>
    <row r="22" spans="1:8" s="11" customFormat="1" x14ac:dyDescent="0.3">
      <c r="B22" s="12"/>
      <c r="C22" s="12"/>
      <c r="D22" s="13">
        <f t="shared" si="0"/>
        <v>0</v>
      </c>
      <c r="E22" s="90"/>
      <c r="F22" s="91"/>
    </row>
    <row r="23" spans="1:8" s="11" customFormat="1" x14ac:dyDescent="0.3">
      <c r="B23" s="12"/>
      <c r="C23" s="12"/>
      <c r="D23" s="13">
        <f t="shared" si="0"/>
        <v>0</v>
      </c>
      <c r="E23" s="90"/>
      <c r="F23" s="91"/>
    </row>
    <row r="24" spans="1:8" s="11" customFormat="1" x14ac:dyDescent="0.3">
      <c r="B24" s="12"/>
      <c r="C24" s="12"/>
      <c r="D24" s="13">
        <f t="shared" si="0"/>
        <v>0</v>
      </c>
      <c r="E24" s="90"/>
      <c r="F24" s="91"/>
    </row>
    <row r="25" spans="1:8" s="11" customFormat="1" x14ac:dyDescent="0.3">
      <c r="B25" s="12"/>
      <c r="C25" s="12"/>
      <c r="D25" s="13">
        <f t="shared" si="0"/>
        <v>0</v>
      </c>
      <c r="E25" s="90"/>
      <c r="F25" s="91"/>
    </row>
    <row r="26" spans="1:8" s="11" customFormat="1" x14ac:dyDescent="0.3">
      <c r="B26" s="12"/>
      <c r="C26" s="12"/>
      <c r="D26" s="13">
        <f t="shared" si="0"/>
        <v>0</v>
      </c>
      <c r="E26" s="90"/>
      <c r="F26" s="91"/>
    </row>
    <row r="27" spans="1:8" x14ac:dyDescent="0.3">
      <c r="A27" s="9" t="s">
        <v>36</v>
      </c>
      <c r="B27" s="10">
        <f>SUM(B12:B26)</f>
        <v>0</v>
      </c>
      <c r="C27" s="10">
        <f>SUM(C12:C26)</f>
        <v>0</v>
      </c>
      <c r="D27" s="10">
        <f>SUM(D12:D26)</f>
        <v>0</v>
      </c>
      <c r="E27" s="94"/>
      <c r="F27" s="91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37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29"/>
  <sheetViews>
    <sheetView tabSelected="1" workbookViewId="0">
      <selection activeCell="F25" sqref="F2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1.109375" bestFit="1" customWidth="1"/>
    <col min="5" max="5" width="17.33203125" customWidth="1"/>
    <col min="6" max="6" width="30.44140625" customWidth="1"/>
    <col min="7" max="7" width="20.33203125" customWidth="1"/>
  </cols>
  <sheetData>
    <row r="1" spans="1:8" x14ac:dyDescent="0.3">
      <c r="B1" s="15" t="s">
        <v>44</v>
      </c>
    </row>
    <row r="3" spans="1:8" x14ac:dyDescent="0.3">
      <c r="B3" s="8"/>
    </row>
    <row r="4" spans="1:8" x14ac:dyDescent="0.3">
      <c r="B4">
        <v>2025</v>
      </c>
      <c r="C4" s="30">
        <f>'Accounting Statement'!C12</f>
        <v>13191</v>
      </c>
      <c r="D4">
        <v>2026</v>
      </c>
      <c r="E4" s="30">
        <f>'Accounting Statement'!D12</f>
        <v>9055</v>
      </c>
    </row>
    <row r="6" spans="1:8" x14ac:dyDescent="0.3">
      <c r="D6" t="s">
        <v>30</v>
      </c>
      <c r="E6" s="1">
        <f>E4-C4</f>
        <v>-4136</v>
      </c>
    </row>
    <row r="7" spans="1:8" x14ac:dyDescent="0.3">
      <c r="D7" t="s">
        <v>31</v>
      </c>
      <c r="E7" s="6">
        <f>IF(AND(C4=0,E4=0),0,IF(C4=0,1,IF(E4=0,-1,(E4-C4)/C4)))</f>
        <v>-0.31354711545750891</v>
      </c>
      <c r="F7" t="str">
        <f>IF(E7&lt;-0.15,"yes explain",IF(E7&gt;0.15,"Yes explain","No explanation required"))</f>
        <v>yes explain</v>
      </c>
    </row>
    <row r="9" spans="1:8" x14ac:dyDescent="0.3">
      <c r="B9" s="8" t="s">
        <v>32</v>
      </c>
    </row>
    <row r="10" spans="1:8" ht="15" x14ac:dyDescent="0.35">
      <c r="B10" s="18" t="s">
        <v>45</v>
      </c>
    </row>
    <row r="11" spans="1:8" x14ac:dyDescent="0.3">
      <c r="B11" s="51" t="s">
        <v>40</v>
      </c>
    </row>
    <row r="12" spans="1:8" x14ac:dyDescent="0.3">
      <c r="B12" s="8"/>
    </row>
    <row r="13" spans="1:8" s="3" customFormat="1" ht="27.6" x14ac:dyDescent="0.3">
      <c r="B13" s="4" t="s">
        <v>33</v>
      </c>
      <c r="C13" s="4" t="s">
        <v>34</v>
      </c>
      <c r="D13" s="5" t="s">
        <v>30</v>
      </c>
      <c r="E13" s="92" t="s">
        <v>35</v>
      </c>
      <c r="F13" s="93"/>
      <c r="G13" s="92" t="s">
        <v>46</v>
      </c>
      <c r="H13" s="93"/>
    </row>
    <row r="14" spans="1:8" s="17" customFormat="1" x14ac:dyDescent="0.3">
      <c r="A14" s="16"/>
      <c r="B14" s="54">
        <v>495</v>
      </c>
      <c r="C14" s="54">
        <v>915</v>
      </c>
      <c r="D14" s="55">
        <f>C14-B14</f>
        <v>420</v>
      </c>
      <c r="E14" s="52" t="s">
        <v>63</v>
      </c>
      <c r="F14" s="53" t="s">
        <v>92</v>
      </c>
      <c r="G14" s="13"/>
      <c r="H14" s="13"/>
    </row>
    <row r="15" spans="1:8" s="11" customFormat="1" x14ac:dyDescent="0.3">
      <c r="B15" s="56">
        <v>510</v>
      </c>
      <c r="C15" s="56">
        <v>660</v>
      </c>
      <c r="D15" s="55">
        <f t="shared" ref="D15:D24" si="0">C15-B15</f>
        <v>150</v>
      </c>
      <c r="E15" s="52" t="s">
        <v>64</v>
      </c>
      <c r="F15" s="53" t="s">
        <v>83</v>
      </c>
      <c r="G15" s="12"/>
      <c r="H15" s="12"/>
    </row>
    <row r="16" spans="1:8" s="11" customFormat="1" x14ac:dyDescent="0.3">
      <c r="B16" s="56">
        <v>2500</v>
      </c>
      <c r="C16" s="56">
        <v>1255</v>
      </c>
      <c r="D16" s="55">
        <f t="shared" si="0"/>
        <v>-1245</v>
      </c>
      <c r="E16" s="52" t="s">
        <v>65</v>
      </c>
      <c r="F16" s="53" t="s">
        <v>93</v>
      </c>
      <c r="G16" s="12"/>
      <c r="H16" s="12"/>
    </row>
    <row r="17" spans="1:8" s="11" customFormat="1" x14ac:dyDescent="0.3">
      <c r="B17" s="56">
        <v>841</v>
      </c>
      <c r="C17" s="56">
        <v>856</v>
      </c>
      <c r="D17" s="55">
        <f t="shared" si="0"/>
        <v>15</v>
      </c>
      <c r="E17" s="52" t="s">
        <v>66</v>
      </c>
      <c r="F17" s="53"/>
      <c r="G17" s="12"/>
      <c r="H17" s="12"/>
    </row>
    <row r="18" spans="1:8" s="11" customFormat="1" x14ac:dyDescent="0.3">
      <c r="B18" s="56">
        <v>161</v>
      </c>
      <c r="C18" s="56">
        <v>165</v>
      </c>
      <c r="D18" s="55">
        <f t="shared" si="0"/>
        <v>4</v>
      </c>
      <c r="E18" s="52" t="s">
        <v>67</v>
      </c>
      <c r="F18" s="53"/>
      <c r="G18" s="12"/>
      <c r="H18" s="12"/>
    </row>
    <row r="19" spans="1:8" s="11" customFormat="1" x14ac:dyDescent="0.3">
      <c r="B19" s="56">
        <v>210</v>
      </c>
      <c r="C19" s="56">
        <v>270</v>
      </c>
      <c r="D19" s="55">
        <f t="shared" si="0"/>
        <v>60</v>
      </c>
      <c r="E19" s="52" t="s">
        <v>68</v>
      </c>
      <c r="F19" s="53"/>
      <c r="G19" s="12"/>
      <c r="H19" s="12"/>
    </row>
    <row r="20" spans="1:8" s="11" customFormat="1" x14ac:dyDescent="0.3">
      <c r="B20" s="56">
        <v>249</v>
      </c>
      <c r="C20" s="56">
        <v>327</v>
      </c>
      <c r="D20" s="55">
        <f t="shared" si="0"/>
        <v>78</v>
      </c>
      <c r="E20" s="52" t="s">
        <v>69</v>
      </c>
      <c r="F20" s="53" t="s">
        <v>84</v>
      </c>
      <c r="G20" s="12"/>
      <c r="H20" s="12"/>
    </row>
    <row r="21" spans="1:8" s="11" customFormat="1" x14ac:dyDescent="0.3">
      <c r="B21" s="56">
        <v>0</v>
      </c>
      <c r="C21" s="56">
        <v>3738</v>
      </c>
      <c r="D21" s="55">
        <v>3737</v>
      </c>
      <c r="E21" s="52" t="s">
        <v>70</v>
      </c>
      <c r="F21" s="53" t="s">
        <v>94</v>
      </c>
      <c r="G21" s="53" t="s">
        <v>82</v>
      </c>
      <c r="H21" s="12"/>
    </row>
    <row r="22" spans="1:8" s="11" customFormat="1" x14ac:dyDescent="0.3">
      <c r="B22" s="56">
        <v>1066</v>
      </c>
      <c r="C22" s="56"/>
      <c r="D22" s="55">
        <f t="shared" si="0"/>
        <v>-1066</v>
      </c>
      <c r="E22" s="52" t="s">
        <v>73</v>
      </c>
      <c r="F22" s="53" t="s">
        <v>80</v>
      </c>
      <c r="G22" s="12"/>
      <c r="H22" s="12"/>
    </row>
    <row r="23" spans="1:8" s="11" customFormat="1" x14ac:dyDescent="0.3">
      <c r="B23" s="56">
        <v>6941</v>
      </c>
      <c r="C23" s="56">
        <v>0</v>
      </c>
      <c r="D23" s="55">
        <f t="shared" si="0"/>
        <v>-6941</v>
      </c>
      <c r="E23" s="52" t="s">
        <v>71</v>
      </c>
      <c r="F23" s="53" t="s">
        <v>95</v>
      </c>
      <c r="G23" s="12"/>
      <c r="H23" s="12"/>
    </row>
    <row r="24" spans="1:8" s="11" customFormat="1" x14ac:dyDescent="0.3">
      <c r="B24" s="56">
        <v>216</v>
      </c>
      <c r="C24" s="56"/>
      <c r="D24" s="55">
        <f t="shared" si="0"/>
        <v>-216</v>
      </c>
      <c r="E24" s="52" t="s">
        <v>74</v>
      </c>
      <c r="F24" s="53" t="s">
        <v>81</v>
      </c>
      <c r="G24" s="12"/>
      <c r="H24" s="12"/>
    </row>
    <row r="25" spans="1:8" s="11" customFormat="1" x14ac:dyDescent="0.3">
      <c r="B25" s="56"/>
      <c r="C25" s="56">
        <v>868</v>
      </c>
      <c r="D25" s="55">
        <v>868</v>
      </c>
      <c r="E25" s="52" t="s">
        <v>72</v>
      </c>
      <c r="F25" s="53"/>
      <c r="G25" s="12"/>
      <c r="H25" s="12"/>
    </row>
    <row r="26" spans="1:8" x14ac:dyDescent="0.3">
      <c r="A26" s="9" t="s">
        <v>36</v>
      </c>
      <c r="B26" s="57">
        <f>SUM(B14:B25)</f>
        <v>13189</v>
      </c>
      <c r="C26" s="57">
        <f>SUM(C14:C25)</f>
        <v>9054</v>
      </c>
      <c r="D26" s="58">
        <f>SUM(D14:D25)</f>
        <v>-4136</v>
      </c>
      <c r="E26" s="94"/>
      <c r="F26" s="97"/>
      <c r="G26" s="59"/>
      <c r="H26" s="1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37</v>
      </c>
    </row>
  </sheetData>
  <mergeCells count="3">
    <mergeCell ref="G13:H13"/>
    <mergeCell ref="E26:F26"/>
    <mergeCell ref="E13:F13"/>
  </mergeCells>
  <pageMargins left="0.7" right="0.7" top="0.75" bottom="0.75" header="0.3" footer="0.3"/>
  <pageSetup paperSize="9" orientation="landscape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0"/>
  <sheetViews>
    <sheetView workbookViewId="0">
      <selection sqref="A1:H22"/>
    </sheetView>
  </sheetViews>
  <sheetFormatPr defaultColWidth="9.109375" defaultRowHeight="14.4" x14ac:dyDescent="0.3"/>
  <cols>
    <col min="1" max="1" width="6.88671875" style="40" bestFit="1" customWidth="1"/>
    <col min="2" max="2" width="11.33203125" style="40" customWidth="1"/>
    <col min="3" max="3" width="10.6640625" style="40" customWidth="1"/>
    <col min="4" max="4" width="10.44140625" style="40" bestFit="1" customWidth="1"/>
    <col min="5" max="5" width="9.88671875" style="40" customWidth="1"/>
    <col min="6" max="6" width="12.5546875" style="40" customWidth="1"/>
    <col min="7" max="16384" width="9.109375" style="40"/>
  </cols>
  <sheetData>
    <row r="1" spans="2:7" x14ac:dyDescent="0.3">
      <c r="B1" s="45" t="s">
        <v>47</v>
      </c>
    </row>
    <row r="3" spans="2:7" x14ac:dyDescent="0.3">
      <c r="B3" s="41"/>
    </row>
    <row r="4" spans="2:7" x14ac:dyDescent="0.3">
      <c r="B4" s="40" t="s">
        <v>48</v>
      </c>
      <c r="C4" s="46">
        <f>'Accounting Statement'!D13</f>
        <v>12434</v>
      </c>
      <c r="D4" s="40" t="s">
        <v>49</v>
      </c>
      <c r="E4" s="46">
        <f>'Accounting Statement'!D8</f>
        <v>13370</v>
      </c>
    </row>
    <row r="6" spans="2:7" x14ac:dyDescent="0.3">
      <c r="D6" s="47"/>
    </row>
    <row r="7" spans="2:7" x14ac:dyDescent="0.3">
      <c r="E7" s="48"/>
    </row>
    <row r="8" spans="2:7" x14ac:dyDescent="0.3">
      <c r="E8" s="41" t="s">
        <v>50</v>
      </c>
      <c r="F8" s="41" t="s">
        <v>50</v>
      </c>
      <c r="G8" s="41" t="s">
        <v>50</v>
      </c>
    </row>
    <row r="9" spans="2:7" x14ac:dyDescent="0.3">
      <c r="B9" s="41" t="s">
        <v>51</v>
      </c>
    </row>
    <row r="10" spans="2:7" x14ac:dyDescent="0.3">
      <c r="C10" s="42" t="s">
        <v>75</v>
      </c>
      <c r="E10" s="40">
        <v>1204.54</v>
      </c>
    </row>
    <row r="11" spans="2:7" x14ac:dyDescent="0.3">
      <c r="C11" s="42" t="s">
        <v>76</v>
      </c>
      <c r="E11" s="40">
        <v>1624.04</v>
      </c>
    </row>
    <row r="12" spans="2:7" x14ac:dyDescent="0.3">
      <c r="C12" s="42" t="s">
        <v>77</v>
      </c>
      <c r="E12" s="40">
        <v>5396.47</v>
      </c>
    </row>
    <row r="13" spans="2:7" x14ac:dyDescent="0.3">
      <c r="C13" s="42" t="s">
        <v>78</v>
      </c>
      <c r="E13" s="40">
        <v>750</v>
      </c>
    </row>
    <row r="14" spans="2:7" x14ac:dyDescent="0.3">
      <c r="C14" s="42" t="s">
        <v>79</v>
      </c>
      <c r="E14" s="40">
        <v>600</v>
      </c>
    </row>
    <row r="15" spans="2:7" x14ac:dyDescent="0.3">
      <c r="F15" s="43">
        <f>SUM(E10:E14)</f>
        <v>9575.0499999999993</v>
      </c>
    </row>
    <row r="17" spans="2:7" x14ac:dyDescent="0.3">
      <c r="B17" s="41" t="s">
        <v>52</v>
      </c>
      <c r="E17" s="42">
        <v>2859</v>
      </c>
    </row>
    <row r="18" spans="2:7" x14ac:dyDescent="0.3">
      <c r="F18" s="43">
        <f>E17</f>
        <v>2859</v>
      </c>
    </row>
    <row r="19" spans="2:7" ht="15" thickBot="1" x14ac:dyDescent="0.35">
      <c r="B19" s="41" t="s">
        <v>53</v>
      </c>
      <c r="G19" s="44">
        <f>F15+F18</f>
        <v>12434.05</v>
      </c>
    </row>
    <row r="20" spans="2:7" ht="15" thickTop="1" x14ac:dyDescent="0.3"/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15" workbookViewId="0">
      <selection activeCell="B38" sqref="B38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54</v>
      </c>
    </row>
    <row r="3" spans="1:8" x14ac:dyDescent="0.3">
      <c r="B3" s="8"/>
    </row>
    <row r="4" spans="1:8" x14ac:dyDescent="0.3">
      <c r="B4">
        <v>2025</v>
      </c>
      <c r="C4" s="30">
        <f>'Accounting Statement'!C16</f>
        <v>65296</v>
      </c>
      <c r="D4">
        <v>2026</v>
      </c>
      <c r="E4" s="30">
        <f>'Accounting Statement'!D16</f>
        <v>68736</v>
      </c>
    </row>
    <row r="6" spans="1:8" x14ac:dyDescent="0.3">
      <c r="D6" t="s">
        <v>30</v>
      </c>
      <c r="E6" s="1">
        <f>E4-C4</f>
        <v>3440</v>
      </c>
    </row>
    <row r="7" spans="1:8" x14ac:dyDescent="0.3">
      <c r="D7" t="s">
        <v>31</v>
      </c>
      <c r="E7" s="6">
        <f>IF(AND(C4=0,E4=0),0,IF(C4=0,1,IF(E4=0,-1,(E4-C4)/C4)))</f>
        <v>5.2683165890713063E-2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32</v>
      </c>
    </row>
    <row r="10" spans="1:8" ht="15" x14ac:dyDescent="0.35">
      <c r="B10" s="19" t="s">
        <v>55</v>
      </c>
    </row>
    <row r="11" spans="1:8" ht="15" x14ac:dyDescent="0.35">
      <c r="B11" s="18" t="s">
        <v>56</v>
      </c>
    </row>
    <row r="12" spans="1:8" s="3" customFormat="1" ht="26.25" customHeight="1" x14ac:dyDescent="0.3">
      <c r="B12" s="4" t="s">
        <v>33</v>
      </c>
      <c r="C12" s="4" t="s">
        <v>34</v>
      </c>
      <c r="D12" s="5" t="s">
        <v>30</v>
      </c>
      <c r="E12" s="92" t="s">
        <v>35</v>
      </c>
      <c r="F12" s="93"/>
      <c r="G12" s="49" t="s">
        <v>57</v>
      </c>
      <c r="H12" s="50" t="s">
        <v>58</v>
      </c>
    </row>
    <row r="13" spans="1:8" s="17" customFormat="1" x14ac:dyDescent="0.3">
      <c r="A13" s="16"/>
      <c r="B13" s="13"/>
      <c r="C13" s="13"/>
      <c r="D13" s="13">
        <f>C13-B13</f>
        <v>0</v>
      </c>
      <c r="E13" s="98"/>
      <c r="F13" s="99"/>
      <c r="G13" s="16"/>
    </row>
    <row r="14" spans="1:8" s="11" customFormat="1" x14ac:dyDescent="0.3">
      <c r="B14" s="12"/>
      <c r="C14" s="12"/>
      <c r="D14" s="13">
        <f t="shared" ref="D14:D27" si="0">C14-B14</f>
        <v>0</v>
      </c>
      <c r="E14" s="90"/>
      <c r="F14" s="91"/>
    </row>
    <row r="15" spans="1:8" s="11" customFormat="1" x14ac:dyDescent="0.3">
      <c r="B15" s="12"/>
      <c r="C15" s="12"/>
      <c r="D15" s="13">
        <f t="shared" si="0"/>
        <v>0</v>
      </c>
      <c r="E15" s="90"/>
      <c r="F15" s="91"/>
    </row>
    <row r="16" spans="1:8" s="11" customFormat="1" x14ac:dyDescent="0.3">
      <c r="B16" s="12"/>
      <c r="C16" s="12"/>
      <c r="D16" s="13">
        <f t="shared" si="0"/>
        <v>0</v>
      </c>
      <c r="E16" s="90"/>
      <c r="F16" s="91"/>
    </row>
    <row r="17" spans="1:12" s="11" customFormat="1" x14ac:dyDescent="0.3">
      <c r="B17" s="12"/>
      <c r="C17" s="12"/>
      <c r="D17" s="13">
        <f t="shared" si="0"/>
        <v>0</v>
      </c>
      <c r="E17" s="90"/>
      <c r="F17" s="91"/>
    </row>
    <row r="18" spans="1:12" s="11" customFormat="1" x14ac:dyDescent="0.3">
      <c r="B18" s="12"/>
      <c r="C18" s="12"/>
      <c r="D18" s="13">
        <f t="shared" si="0"/>
        <v>0</v>
      </c>
      <c r="E18" s="90"/>
      <c r="F18" s="91"/>
      <c r="L18" s="20"/>
    </row>
    <row r="19" spans="1:12" s="11" customFormat="1" x14ac:dyDescent="0.3">
      <c r="B19" s="12"/>
      <c r="C19" s="12"/>
      <c r="D19" s="13">
        <f t="shared" si="0"/>
        <v>0</v>
      </c>
      <c r="E19" s="90"/>
      <c r="F19" s="91"/>
    </row>
    <row r="20" spans="1:12" s="11" customFormat="1" x14ac:dyDescent="0.3">
      <c r="B20" s="12"/>
      <c r="C20" s="12"/>
      <c r="D20" s="13">
        <f t="shared" si="0"/>
        <v>0</v>
      </c>
      <c r="E20" s="90"/>
      <c r="F20" s="91"/>
    </row>
    <row r="21" spans="1:12" s="11" customFormat="1" x14ac:dyDescent="0.3">
      <c r="B21" s="12"/>
      <c r="C21" s="12"/>
      <c r="D21" s="13">
        <f t="shared" si="0"/>
        <v>0</v>
      </c>
      <c r="E21" s="90"/>
      <c r="F21" s="91"/>
    </row>
    <row r="22" spans="1:12" s="11" customFormat="1" x14ac:dyDescent="0.3">
      <c r="B22" s="12"/>
      <c r="C22" s="12"/>
      <c r="D22" s="13">
        <f t="shared" si="0"/>
        <v>0</v>
      </c>
      <c r="E22" s="90"/>
      <c r="F22" s="91"/>
    </row>
    <row r="23" spans="1:12" s="11" customFormat="1" x14ac:dyDescent="0.3">
      <c r="B23" s="12"/>
      <c r="C23" s="12"/>
      <c r="D23" s="13">
        <f t="shared" si="0"/>
        <v>0</v>
      </c>
      <c r="E23" s="90"/>
      <c r="F23" s="91"/>
    </row>
    <row r="24" spans="1:12" s="11" customFormat="1" x14ac:dyDescent="0.3">
      <c r="B24" s="12"/>
      <c r="C24" s="12"/>
      <c r="D24" s="13">
        <f t="shared" si="0"/>
        <v>0</v>
      </c>
      <c r="E24" s="90"/>
      <c r="F24" s="91"/>
    </row>
    <row r="25" spans="1:12" s="11" customFormat="1" x14ac:dyDescent="0.3">
      <c r="B25" s="12"/>
      <c r="C25" s="12"/>
      <c r="D25" s="13">
        <f t="shared" si="0"/>
        <v>0</v>
      </c>
      <c r="E25" s="90"/>
      <c r="F25" s="91"/>
    </row>
    <row r="26" spans="1:12" s="11" customFormat="1" x14ac:dyDescent="0.3">
      <c r="B26" s="12"/>
      <c r="C26" s="12"/>
      <c r="D26" s="13">
        <f t="shared" si="0"/>
        <v>0</v>
      </c>
      <c r="E26" s="90"/>
      <c r="F26" s="91"/>
    </row>
    <row r="27" spans="1:12" s="11" customFormat="1" x14ac:dyDescent="0.3">
      <c r="B27" s="12"/>
      <c r="C27" s="12"/>
      <c r="D27" s="13">
        <f t="shared" si="0"/>
        <v>0</v>
      </c>
      <c r="E27" s="90"/>
      <c r="F27" s="91"/>
    </row>
    <row r="28" spans="1:12" x14ac:dyDescent="0.3">
      <c r="A28" s="9" t="s">
        <v>36</v>
      </c>
      <c r="B28" s="10">
        <f>SUM(B13:B27)</f>
        <v>0</v>
      </c>
      <c r="C28" s="10">
        <f>SUM(C13:C27)</f>
        <v>0</v>
      </c>
      <c r="D28" s="10">
        <f>SUM(D13:D27)</f>
        <v>0</v>
      </c>
      <c r="E28" s="94"/>
      <c r="F28" s="91"/>
      <c r="G28" s="7"/>
    </row>
    <row r="29" spans="1:12" x14ac:dyDescent="0.3">
      <c r="H29" s="2"/>
    </row>
    <row r="30" spans="1:12" x14ac:dyDescent="0.3">
      <c r="A30" s="14" t="s">
        <v>37</v>
      </c>
      <c r="F30" s="7"/>
    </row>
    <row r="32" spans="1:12" ht="15" x14ac:dyDescent="0.35">
      <c r="B32" s="18" t="s">
        <v>59</v>
      </c>
    </row>
    <row r="33" spans="1:8" x14ac:dyDescent="0.3">
      <c r="B33" t="s">
        <v>60</v>
      </c>
    </row>
    <row r="34" spans="1:8" x14ac:dyDescent="0.3">
      <c r="B34">
        <v>2025</v>
      </c>
      <c r="C34" s="30">
        <f>'Accounting Statement'!C45</f>
        <v>0</v>
      </c>
      <c r="D34">
        <v>2026</v>
      </c>
      <c r="E34" s="30">
        <f>'Accounting Statement'!D45</f>
        <v>0</v>
      </c>
    </row>
    <row r="36" spans="1:8" ht="41.4" x14ac:dyDescent="0.3">
      <c r="A36" s="3"/>
      <c r="B36" s="4" t="s">
        <v>33</v>
      </c>
      <c r="C36" s="4" t="s">
        <v>34</v>
      </c>
      <c r="D36" s="5" t="s">
        <v>30</v>
      </c>
      <c r="E36" s="92" t="s">
        <v>35</v>
      </c>
      <c r="F36" s="93"/>
      <c r="G36" s="49" t="s">
        <v>57</v>
      </c>
      <c r="H36" s="50" t="s">
        <v>58</v>
      </c>
    </row>
    <row r="37" spans="1:8" x14ac:dyDescent="0.3">
      <c r="A37" s="16"/>
      <c r="B37" s="13"/>
      <c r="C37" s="13"/>
      <c r="D37" s="13">
        <f>C37-B37</f>
        <v>0</v>
      </c>
      <c r="E37" s="98"/>
      <c r="F37" s="99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90"/>
      <c r="F38" s="91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90"/>
      <c r="F39" s="91"/>
      <c r="G39" s="11"/>
      <c r="H39" s="11"/>
    </row>
    <row r="40" spans="1:8" x14ac:dyDescent="0.3">
      <c r="A40" s="9" t="s">
        <v>36</v>
      </c>
      <c r="B40" s="10">
        <f>SUM(B37:B39)</f>
        <v>0</v>
      </c>
      <c r="C40" s="10">
        <f>SUM(C37:C39)</f>
        <v>0</v>
      </c>
      <c r="D40" s="10">
        <f>SUM(D37:D39)</f>
        <v>0</v>
      </c>
      <c r="E40" s="94"/>
      <c r="F40" s="91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61</v>
      </c>
    </row>
    <row r="3" spans="1:7" x14ac:dyDescent="0.3">
      <c r="B3" s="8"/>
    </row>
    <row r="4" spans="1:7" x14ac:dyDescent="0.3">
      <c r="B4">
        <v>2025</v>
      </c>
      <c r="C4" s="30">
        <f>'Accounting Statement'!C17</f>
        <v>0</v>
      </c>
      <c r="D4">
        <v>2026</v>
      </c>
      <c r="E4" s="30">
        <f>'Accounting Statement'!D17</f>
        <v>0</v>
      </c>
    </row>
    <row r="6" spans="1:7" x14ac:dyDescent="0.3">
      <c r="D6" t="s">
        <v>30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32</v>
      </c>
    </row>
    <row r="10" spans="1:7" ht="15" x14ac:dyDescent="0.35">
      <c r="B10" s="18" t="s">
        <v>62</v>
      </c>
    </row>
    <row r="11" spans="1:7" s="3" customFormat="1" ht="27.6" x14ac:dyDescent="0.3">
      <c r="B11" s="4" t="s">
        <v>33</v>
      </c>
      <c r="C11" s="4" t="s">
        <v>34</v>
      </c>
      <c r="D11" s="5" t="s">
        <v>30</v>
      </c>
      <c r="E11" s="92" t="s">
        <v>35</v>
      </c>
      <c r="F11" s="93"/>
    </row>
    <row r="12" spans="1:7" s="17" customFormat="1" x14ac:dyDescent="0.3">
      <c r="A12" s="16"/>
      <c r="B12" s="13"/>
      <c r="C12" s="13"/>
      <c r="D12" s="13">
        <f>C12-B12</f>
        <v>0</v>
      </c>
      <c r="E12" s="98"/>
      <c r="F12" s="99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90"/>
      <c r="F13" s="91"/>
    </row>
    <row r="14" spans="1:7" s="11" customFormat="1" x14ac:dyDescent="0.3">
      <c r="B14" s="12"/>
      <c r="C14" s="12"/>
      <c r="D14" s="13">
        <f t="shared" si="0"/>
        <v>0</v>
      </c>
      <c r="E14" s="90"/>
      <c r="F14" s="91"/>
    </row>
    <row r="15" spans="1:7" s="11" customFormat="1" x14ac:dyDescent="0.3">
      <c r="B15" s="12"/>
      <c r="C15" s="12"/>
      <c r="D15" s="13">
        <f t="shared" si="0"/>
        <v>0</v>
      </c>
      <c r="E15" s="90"/>
      <c r="F15" s="91"/>
    </row>
    <row r="16" spans="1:7" s="11" customFormat="1" x14ac:dyDescent="0.3">
      <c r="B16" s="12"/>
      <c r="C16" s="12"/>
      <c r="D16" s="13">
        <f t="shared" si="0"/>
        <v>0</v>
      </c>
      <c r="E16" s="90"/>
      <c r="F16" s="91"/>
    </row>
    <row r="17" spans="1:8" s="11" customFormat="1" x14ac:dyDescent="0.3">
      <c r="B17" s="12"/>
      <c r="C17" s="12"/>
      <c r="D17" s="13">
        <f t="shared" si="0"/>
        <v>0</v>
      </c>
      <c r="E17" s="90"/>
      <c r="F17" s="91"/>
    </row>
    <row r="18" spans="1:8" s="11" customFormat="1" x14ac:dyDescent="0.3">
      <c r="B18" s="12"/>
      <c r="C18" s="12"/>
      <c r="D18" s="13">
        <f t="shared" si="0"/>
        <v>0</v>
      </c>
      <c r="E18" s="90"/>
      <c r="F18" s="91"/>
    </row>
    <row r="19" spans="1:8" x14ac:dyDescent="0.3">
      <c r="A19" s="9" t="s">
        <v>36</v>
      </c>
      <c r="B19" s="10">
        <f>SUM(B12:B18)</f>
        <v>0</v>
      </c>
      <c r="C19" s="10">
        <f>SUM(C12:C18)</f>
        <v>0</v>
      </c>
      <c r="D19" s="10">
        <f>SUM(D12:D18)</f>
        <v>0</v>
      </c>
      <c r="E19" s="94"/>
      <c r="F19" s="91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37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customXml/itemProps3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4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  <vt:lpstr>Reserves!Print_Area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Fontmell Magna</cp:lastModifiedBy>
  <cp:revision/>
  <cp:lastPrinted>2026-04-05T13:58:38Z</cp:lastPrinted>
  <dcterms:created xsi:type="dcterms:W3CDTF">2023-03-10T09:35:56Z</dcterms:created>
  <dcterms:modified xsi:type="dcterms:W3CDTF">2026-04-05T13:58:40Z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